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États financiers" sheetId="1" state="visible" r:id="rId2"/>
    <sheet name="Tondeuse 2018" sheetId="2" state="visible" r:id="rId3"/>
    <sheet name="Tondeuse 2020" sheetId="3" state="visible" r:id="rId4"/>
    <sheet name="Enseigne 2019" sheetId="4" state="visible" r:id="rId5"/>
  </sheets>
  <definedNames>
    <definedName function="false" hidden="false" localSheetId="0" name="_xlnm.Print_Area" vbProcedure="false">'États financiers'!$A$1:$M$76</definedName>
    <definedName function="false" hidden="false" localSheetId="0" name="_xlnm.Print_Area_0" vbProcedure="false">'États financiers'!$A$1:$K$76</definedName>
    <definedName function="false" hidden="false" localSheetId="0" name="_xlnm.Print_Area_0_0" vbProcedure="false">'États financiers'!$A$1:$L$76</definedName>
    <definedName function="false" hidden="false" localSheetId="0" name="_xlnm.Print_Area_0_0_0" vbProcedure="false">'États financiers'!$A$1:$J$76</definedName>
    <definedName function="false" hidden="false" localSheetId="0" name="_xlnm.Print_Area_0_0_0_0" vbProcedure="false">'États financiers'!$A$1:$J$76</definedName>
    <definedName function="false" hidden="false" localSheetId="0" name="_xlnm.Print_Area_0_0_0_0_0" vbProcedure="false">'États financiers'!$A$1:$J$76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12" authorId="0">
      <text>
        <r>
          <rPr>
            <sz val="11"/>
            <color rgb="FF000000"/>
            <rFont val="Calibri"/>
            <family val="2"/>
            <charset val="1"/>
          </rPr>
          <t xml:space="preserve">Hébergement du domaine arpentsvairrc.org est payé par Pierre Bès.
</t>
        </r>
      </text>
    </comment>
  </commentList>
</comments>
</file>

<file path=xl/sharedStrings.xml><?xml version="1.0" encoding="utf-8"?>
<sst xmlns="http://schemas.openxmlformats.org/spreadsheetml/2006/main" count="83" uniqueCount="66">
  <si>
    <t xml:space="preserve">Arpents v'air club R/C</t>
  </si>
  <si>
    <t xml:space="preserve">États financiers année 2022</t>
  </si>
  <si>
    <t xml:space="preserve">Au 2022-12-31</t>
  </si>
  <si>
    <t xml:space="preserve">ÉTAT DES RÉSULTATS</t>
  </si>
  <si>
    <t xml:space="preserve">Notes</t>
  </si>
  <si>
    <t xml:space="preserve">REVENUS</t>
  </si>
  <si>
    <t xml:space="preserve">Cotisations membres (9)</t>
  </si>
  <si>
    <t xml:space="preserve">Cotisations familiales (1)</t>
  </si>
  <si>
    <t xml:space="preserve">Cotisations perçues l’année précédente (2)</t>
  </si>
  <si>
    <t xml:space="preserve">Dons</t>
  </si>
  <si>
    <t xml:space="preserve">Compétitions (résultat net)</t>
  </si>
  <si>
    <t xml:space="preserve">Autre</t>
  </si>
  <si>
    <t xml:space="preserve">Total revenus</t>
  </si>
  <si>
    <t xml:space="preserve">DÉPENSES</t>
  </si>
  <si>
    <t xml:space="preserve">Location du terrain</t>
  </si>
  <si>
    <t xml:space="preserve">Cotisation au MAAC</t>
  </si>
  <si>
    <t xml:space="preserve">Frais Internet et hébergement</t>
  </si>
  <si>
    <t xml:space="preserve">Entretien du terrain</t>
  </si>
  <si>
    <t xml:space="preserve">Essence et fournitures d’entretien</t>
  </si>
  <si>
    <t xml:space="preserve">Vidanges de la toilette et produits</t>
  </si>
  <si>
    <t xml:space="preserve">Cartes de membres</t>
  </si>
  <si>
    <t xml:space="preserve">Frais bancaires</t>
  </si>
  <si>
    <t xml:space="preserve">Timbres, papeterie, fournitures, frais d’AGA</t>
  </si>
  <si>
    <t xml:space="preserve">Perte (gain) sur disposition d’actif</t>
  </si>
  <si>
    <t xml:space="preserve">Amortissement enseigne</t>
  </si>
  <si>
    <t xml:space="preserve">Amortissement tondeuse</t>
  </si>
  <si>
    <t xml:space="preserve">Total dépenses</t>
  </si>
  <si>
    <t xml:space="preserve">BÉNÉFICE NET</t>
  </si>
  <si>
    <t xml:space="preserve">BILAN</t>
  </si>
  <si>
    <t xml:space="preserve">ACTIF</t>
  </si>
  <si>
    <t xml:space="preserve">Encaisse</t>
  </si>
  <si>
    <t xml:space="preserve">Capital social Desjardins</t>
  </si>
  <si>
    <t xml:space="preserve">Petite caisse</t>
  </si>
  <si>
    <t xml:space="preserve">Comptes à recevoir</t>
  </si>
  <si>
    <t xml:space="preserve">Actifs – Tondeuse</t>
  </si>
  <si>
    <t xml:space="preserve">Amortissement cumulé – Tondeuse</t>
  </si>
  <si>
    <t xml:space="preserve">Actif – Enseigne</t>
  </si>
  <si>
    <t xml:space="preserve">Amortissement cumulé – Enseigne</t>
  </si>
  <si>
    <t xml:space="preserve">Frais payés d’avance (cotisation MAAC)</t>
  </si>
  <si>
    <t xml:space="preserve">Frais payés d’avance (Internet)</t>
  </si>
  <si>
    <t xml:space="preserve">Total actif</t>
  </si>
  <si>
    <t xml:space="preserve">PASSIF</t>
  </si>
  <si>
    <t xml:space="preserve">Cotisations perçues d’avance pour l’année suivante</t>
  </si>
  <si>
    <t xml:space="preserve">Comptes à payer</t>
  </si>
  <si>
    <t xml:space="preserve">Total passif</t>
  </si>
  <si>
    <t xml:space="preserve">AVOIR NET</t>
  </si>
  <si>
    <t xml:space="preserve">NOTES :</t>
  </si>
  <si>
    <t xml:space="preserve">1. Nous devons toujours garder encaisse &gt; 500$  pour couvrir tout déductible d’assurance MAAC</t>
  </si>
  <si>
    <t xml:space="preserve">2. Les actifs sont constitués d’une tondeuse (achat 2020) et d’une enseigne (2019) amortis de façon dégressive au taux de 20%/année.</t>
  </si>
  <si>
    <t xml:space="preserve">3. En juillet 2020 nous nous sommes fait volés notre tondeuse 2018, une nouvelle a été achetée en juillet 2020.</t>
  </si>
  <si>
    <t xml:space="preserve">4. La cotisation MAAC pour 2023 a été payée d’avance en décembre 2022 (26,25 $/an).</t>
  </si>
  <si>
    <t xml:space="preserve">Fabien Gagné, secréraire et trésorier</t>
  </si>
  <si>
    <t xml:space="preserve">Amortissement de la Tondeuse 2018</t>
  </si>
  <si>
    <t xml:space="preserve">Taux dépréciation annuel</t>
  </si>
  <si>
    <t xml:space="preserve">(volée en 2020)</t>
  </si>
  <si>
    <t xml:space="preserve">Année</t>
  </si>
  <si>
    <t xml:space="preserve">Coût</t>
  </si>
  <si>
    <t xml:space="preserve">Amortissement cumulé début</t>
  </si>
  <si>
    <t xml:space="preserve">Valeur nette début</t>
  </si>
  <si>
    <t xml:space="preserve">Amortissement annuel</t>
  </si>
  <si>
    <t xml:space="preserve">Perte sur disposition</t>
  </si>
  <si>
    <t xml:space="preserve">Valeur nette fin</t>
  </si>
  <si>
    <t xml:space="preserve">Amortissement cumulé fin</t>
  </si>
  <si>
    <t xml:space="preserve">Amortissement de la Tondeuse 2020</t>
  </si>
  <si>
    <t xml:space="preserve">Année financière</t>
  </si>
  <si>
    <t xml:space="preserve">Amortissement de l’Enseigne 2019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</si>
</sst>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$-C0C];[RED]\-#,##0.00\ [$$-C0C]"/>
    <numFmt numFmtId="166" formatCode="#,##0.00\ [$$-C0C];[RED]\-#,##0.00\ [$$-C0C]"/>
    <numFmt numFmtId="167" formatCode="#,##0.00\ [$$-C0C];[RED]\(#,##0.00&quot;) &quot;[$$-C0C]"/>
    <numFmt numFmtId="168" formatCode="0.00\ %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76"/>
  <sheetViews>
    <sheetView showFormulas="false" showGridLines="true" showRowColHeaders="true" showZeros="true" rightToLeft="false" tabSelected="true" showOutlineSymbols="true" defaultGridColor="true" view="normal" topLeftCell="A7" colorId="64" zoomScale="120" zoomScaleNormal="120" zoomScalePageLayoutView="100" workbookViewId="0">
      <selection pane="topLeft" activeCell="C20" activeCellId="0" sqref="C20"/>
    </sheetView>
  </sheetViews>
  <sheetFormatPr defaultColWidth="12.94140625" defaultRowHeight="13.8" zeroHeight="false" outlineLevelRow="0" outlineLevelCol="0"/>
  <cols>
    <col collapsed="false" customWidth="true" hidden="false" outlineLevel="0" max="1" min="1" style="0" width="48.62"/>
    <col collapsed="false" customWidth="true" hidden="false" outlineLevel="0" max="2" min="2" style="0" width="1.8"/>
    <col collapsed="false" customWidth="true" hidden="false" outlineLevel="0" max="5" min="3" style="0" width="13.86"/>
    <col collapsed="false" customWidth="true" hidden="true" outlineLevel="0" max="9" min="6" style="0" width="13.86"/>
    <col collapsed="false" customWidth="true" hidden="true" outlineLevel="0" max="10" min="10" style="0" width="15.21"/>
    <col collapsed="false" customWidth="true" hidden="false" outlineLevel="0" max="11" min="11" style="0" width="1.91"/>
    <col collapsed="false" customWidth="true" hidden="false" outlineLevel="0" max="12" min="12" style="1" width="6.19"/>
  </cols>
  <sheetData>
    <row r="1" customFormat="false" ht="17.35" hidden="false" customHeight="false" outlineLevel="0" collapsed="false">
      <c r="A1" s="2" t="s">
        <v>0</v>
      </c>
    </row>
    <row r="2" customFormat="false" ht="17.35" hidden="false" customHeight="false" outlineLevel="0" collapsed="false">
      <c r="A2" s="3" t="s">
        <v>1</v>
      </c>
    </row>
    <row r="3" customFormat="false" ht="13.8" hidden="false" customHeight="false" outlineLevel="0" collapsed="false">
      <c r="A3" s="0" t="s">
        <v>2</v>
      </c>
    </row>
    <row r="6" customFormat="false" ht="16.15" hidden="false" customHeight="false" outlineLevel="0" collapsed="false">
      <c r="A6" s="4" t="s">
        <v>3</v>
      </c>
    </row>
    <row r="7" customFormat="false" ht="13.8" hidden="false" customHeight="false" outlineLevel="0" collapsed="false">
      <c r="C7" s="5" t="n">
        <v>2022</v>
      </c>
      <c r="D7" s="5" t="n">
        <v>2021</v>
      </c>
      <c r="E7" s="5" t="n">
        <v>2020</v>
      </c>
      <c r="F7" s="5" t="n">
        <v>2019</v>
      </c>
      <c r="G7" s="5" t="n">
        <v>2018</v>
      </c>
      <c r="H7" s="5" t="n">
        <v>2017</v>
      </c>
      <c r="I7" s="5" t="n">
        <v>2016</v>
      </c>
      <c r="J7" s="5" t="n">
        <v>2015</v>
      </c>
      <c r="L7" s="6" t="s">
        <v>4</v>
      </c>
    </row>
    <row r="8" customFormat="false" ht="13.8" hidden="false" customHeight="false" outlineLevel="0" collapsed="false">
      <c r="A8" s="5" t="s">
        <v>5</v>
      </c>
    </row>
    <row r="9" customFormat="false" ht="13.8" hidden="false" customHeight="false" outlineLevel="0" collapsed="false">
      <c r="A9" s="0" t="s">
        <v>6</v>
      </c>
      <c r="C9" s="7" t="n">
        <f aca="false">70+70+55+70+55+55+55+70+70-55</f>
        <v>515</v>
      </c>
      <c r="D9" s="8" t="n">
        <f aca="false">95+95+95+95+110+110+110+110+95+110+95+110+110+110+110+110+110+110+110+110</f>
        <v>2110</v>
      </c>
      <c r="E9" s="8" t="n">
        <f aca="false">1820-125+95+85</f>
        <v>1875</v>
      </c>
      <c r="F9" s="8" t="n">
        <f aca="false">1505+85-170</f>
        <v>1420</v>
      </c>
      <c r="G9" s="8" t="n">
        <f aca="false">85*14+75+100*2</f>
        <v>1465</v>
      </c>
      <c r="H9" s="8" t="n">
        <f aca="false">75+75+70+75+75+75+75+75+75+75+75+75+75+75+75+75+75+75+75+75+75-75</f>
        <v>1495</v>
      </c>
      <c r="I9" s="8" t="n">
        <f aca="false">1750+70</f>
        <v>1820</v>
      </c>
      <c r="J9" s="8" t="n">
        <f aca="false">23*70</f>
        <v>1610</v>
      </c>
      <c r="M9" s="8"/>
    </row>
    <row r="10" customFormat="false" ht="13.8" hidden="false" customHeight="false" outlineLevel="0" collapsed="false">
      <c r="A10" s="0" t="s">
        <v>7</v>
      </c>
      <c r="C10" s="7" t="n">
        <v>95</v>
      </c>
      <c r="D10" s="8" t="n">
        <f aca="false">125+140+140</f>
        <v>405</v>
      </c>
      <c r="E10" s="8" t="n">
        <v>250</v>
      </c>
      <c r="F10" s="8" t="n">
        <v>115</v>
      </c>
      <c r="G10" s="8" t="n">
        <v>115</v>
      </c>
      <c r="H10" s="8" t="n">
        <f aca="false">105+105+105+105</f>
        <v>420</v>
      </c>
      <c r="I10" s="8" t="n">
        <v>100</v>
      </c>
      <c r="J10" s="8" t="n">
        <v>300</v>
      </c>
    </row>
    <row r="11" customFormat="false" ht="13.8" hidden="false" customHeight="false" outlineLevel="0" collapsed="false">
      <c r="A11" s="0" t="s">
        <v>8</v>
      </c>
      <c r="C11" s="8" t="n">
        <f aca="false">D54</f>
        <v>110</v>
      </c>
      <c r="D11" s="8" t="n">
        <f aca="false">E54</f>
        <v>110</v>
      </c>
      <c r="E11" s="8" t="n">
        <v>85</v>
      </c>
      <c r="F11" s="8" t="n">
        <v>170</v>
      </c>
      <c r="G11" s="8" t="n">
        <v>765</v>
      </c>
      <c r="H11" s="8"/>
      <c r="I11" s="8"/>
      <c r="J11" s="8"/>
    </row>
    <row r="12" customFormat="false" ht="13.8" hidden="false" customHeight="false" outlineLevel="0" collapsed="false">
      <c r="A12" s="0" t="s">
        <v>9</v>
      </c>
      <c r="C12" s="7"/>
      <c r="D12" s="8"/>
      <c r="E12" s="8"/>
      <c r="F12" s="8" t="n">
        <f aca="false">15+17.87</f>
        <v>32.87</v>
      </c>
      <c r="G12" s="8" t="n">
        <v>21</v>
      </c>
      <c r="H12" s="8"/>
      <c r="I12" s="8" t="n">
        <v>117</v>
      </c>
      <c r="J12" s="8" t="n">
        <v>117</v>
      </c>
    </row>
    <row r="13" customFormat="false" ht="13.8" hidden="false" customHeight="false" outlineLevel="0" collapsed="false">
      <c r="A13" s="0" t="s">
        <v>10</v>
      </c>
      <c r="C13" s="7"/>
      <c r="D13" s="8"/>
      <c r="E13" s="8"/>
      <c r="F13" s="8" t="n">
        <v>-17.87</v>
      </c>
      <c r="G13" s="8" t="n">
        <v>3.92</v>
      </c>
      <c r="H13" s="8" t="n">
        <v>150.59</v>
      </c>
      <c r="I13" s="8" t="n">
        <v>50</v>
      </c>
      <c r="J13" s="8" t="n">
        <v>30</v>
      </c>
    </row>
    <row r="14" customFormat="false" ht="13.8" hidden="false" customHeight="false" outlineLevel="0" collapsed="false">
      <c r="A14" s="0" t="s">
        <v>11</v>
      </c>
      <c r="C14" s="7"/>
      <c r="D14" s="8"/>
      <c r="E14" s="8" t="n">
        <v>-0.17</v>
      </c>
      <c r="F14" s="8" t="n">
        <v>-19.32</v>
      </c>
      <c r="G14" s="8" t="n">
        <f aca="false">22.71-45.42</f>
        <v>-22.71</v>
      </c>
      <c r="H14" s="8" t="n">
        <f aca="false">124.29-185</f>
        <v>-60.71</v>
      </c>
      <c r="I14" s="8" t="n">
        <v>-11.31</v>
      </c>
      <c r="J14" s="8"/>
    </row>
    <row r="15" s="5" customFormat="true" ht="13.8" hidden="false" customHeight="false" outlineLevel="0" collapsed="false">
      <c r="A15" s="9" t="s">
        <v>12</v>
      </c>
      <c r="B15" s="9"/>
      <c r="C15" s="10" t="n">
        <f aca="false">SUM(C9:C14)</f>
        <v>720</v>
      </c>
      <c r="D15" s="10" t="n">
        <f aca="false">SUM(D9:D14)</f>
        <v>2625</v>
      </c>
      <c r="E15" s="10" t="n">
        <f aca="false">SUM(E9:E14)</f>
        <v>2209.83</v>
      </c>
      <c r="F15" s="10" t="n">
        <f aca="false">SUM(F9:F14)</f>
        <v>1700.68</v>
      </c>
      <c r="G15" s="10" t="n">
        <f aca="false">SUM(G9:G14)</f>
        <v>2347.21</v>
      </c>
      <c r="H15" s="10" t="n">
        <f aca="false">SUM(H9:H14)</f>
        <v>2004.88</v>
      </c>
      <c r="I15" s="10" t="n">
        <f aca="false">SUM(I9:I14)</f>
        <v>2075.69</v>
      </c>
      <c r="J15" s="10" t="n">
        <f aca="false">SUM(J9:J14)</f>
        <v>2057</v>
      </c>
      <c r="L15" s="6"/>
    </row>
    <row r="16" customFormat="false" ht="13.8" hidden="false" customHeight="false" outlineLevel="0" collapsed="false">
      <c r="C16" s="7"/>
      <c r="H16" s="8"/>
      <c r="I16" s="8"/>
      <c r="J16" s="8"/>
    </row>
    <row r="17" customFormat="false" ht="13.8" hidden="false" customHeight="false" outlineLevel="0" collapsed="false">
      <c r="A17" s="5" t="s">
        <v>13</v>
      </c>
      <c r="C17" s="7"/>
      <c r="H17" s="8"/>
      <c r="I17" s="8"/>
      <c r="J17" s="8"/>
    </row>
    <row r="18" customFormat="false" ht="13.8" hidden="false" customHeight="false" outlineLevel="0" collapsed="false">
      <c r="A18" s="0" t="s">
        <v>14</v>
      </c>
      <c r="C18" s="7" t="n">
        <v>1350</v>
      </c>
      <c r="D18" s="8" t="n">
        <v>1300</v>
      </c>
      <c r="E18" s="8" t="n">
        <v>1300</v>
      </c>
      <c r="F18" s="8" t="n">
        <v>1300</v>
      </c>
      <c r="G18" s="8" t="n">
        <v>1300</v>
      </c>
      <c r="H18" s="8" t="n">
        <v>1250</v>
      </c>
      <c r="I18" s="8" t="n">
        <v>1375</v>
      </c>
      <c r="J18" s="8" t="n">
        <f aca="false">1250+61.69</f>
        <v>1311.69</v>
      </c>
    </row>
    <row r="19" customFormat="false" ht="13.8" hidden="false" customHeight="false" outlineLevel="0" collapsed="false">
      <c r="A19" s="0" t="s">
        <v>15</v>
      </c>
      <c r="C19" s="7" t="n">
        <v>26.25</v>
      </c>
      <c r="D19" s="8" t="n">
        <v>26.25</v>
      </c>
      <c r="E19" s="8" t="n">
        <v>26.25</v>
      </c>
      <c r="F19" s="8" t="n">
        <v>26.25</v>
      </c>
      <c r="G19" s="8"/>
      <c r="H19" s="8" t="n">
        <v>25</v>
      </c>
      <c r="I19" s="8" t="n">
        <v>25</v>
      </c>
      <c r="J19" s="8" t="n">
        <v>25</v>
      </c>
    </row>
    <row r="20" customFormat="false" ht="13.8" hidden="false" customHeight="false" outlineLevel="0" collapsed="false">
      <c r="A20" s="0" t="s">
        <v>16</v>
      </c>
      <c r="C20" s="7" t="n">
        <f aca="false">28.3+70</f>
        <v>98.3</v>
      </c>
      <c r="D20" s="8" t="n">
        <f aca="false">75+22.24</f>
        <v>97.24</v>
      </c>
      <c r="E20" s="8" t="n">
        <v>75</v>
      </c>
      <c r="F20" s="8" t="n">
        <v>75</v>
      </c>
      <c r="G20" s="8" t="n">
        <f aca="false">49.96+21</f>
        <v>70.96</v>
      </c>
      <c r="H20" s="8" t="n">
        <f aca="false">51+24.2</f>
        <v>75.2</v>
      </c>
      <c r="I20" s="8" t="n">
        <v>117</v>
      </c>
      <c r="J20" s="8" t="n">
        <v>117</v>
      </c>
    </row>
    <row r="21" customFormat="false" ht="13.8" hidden="false" customHeight="false" outlineLevel="0" collapsed="false">
      <c r="A21" s="0" t="s">
        <v>17</v>
      </c>
      <c r="C21" s="7"/>
      <c r="D21" s="8"/>
      <c r="E21" s="8" t="n">
        <v>95</v>
      </c>
      <c r="F21" s="8" t="n">
        <v>85</v>
      </c>
      <c r="G21" s="8" t="n">
        <v>170</v>
      </c>
      <c r="H21" s="8" t="n">
        <v>75</v>
      </c>
      <c r="I21" s="8" t="n">
        <v>70</v>
      </c>
      <c r="J21" s="8" t="n">
        <v>70</v>
      </c>
    </row>
    <row r="22" customFormat="false" ht="13.8" hidden="false" customHeight="false" outlineLevel="0" collapsed="false">
      <c r="A22" s="0" t="s">
        <v>18</v>
      </c>
      <c r="C22" s="7"/>
      <c r="D22" s="8"/>
      <c r="E22" s="8" t="n">
        <v>40</v>
      </c>
      <c r="F22" s="8" t="n">
        <v>25</v>
      </c>
      <c r="G22" s="8" t="n">
        <v>22.7</v>
      </c>
      <c r="H22" s="8" t="n">
        <f aca="false">85</f>
        <v>85</v>
      </c>
      <c r="I22" s="8" t="n">
        <v>90</v>
      </c>
      <c r="J22" s="8"/>
    </row>
    <row r="23" customFormat="false" ht="13.8" hidden="false" customHeight="false" outlineLevel="0" collapsed="false">
      <c r="A23" s="0" t="s">
        <v>19</v>
      </c>
      <c r="C23" s="7" t="n">
        <v>68.99</v>
      </c>
      <c r="D23" s="8" t="n">
        <f aca="false">74.73+68.99</f>
        <v>143.72</v>
      </c>
      <c r="E23" s="8"/>
      <c r="F23" s="8" t="n">
        <f aca="false">57.49+57.49</f>
        <v>114.98</v>
      </c>
      <c r="G23" s="8" t="n">
        <v>60</v>
      </c>
      <c r="H23" s="8" t="n">
        <f aca="false">80+16.09</f>
        <v>96.09</v>
      </c>
      <c r="I23" s="8" t="n">
        <v>129.98</v>
      </c>
      <c r="J23" s="8" t="n">
        <v>70.49</v>
      </c>
    </row>
    <row r="24" customFormat="false" ht="13.8" hidden="false" customHeight="false" outlineLevel="0" collapsed="false">
      <c r="A24" s="0" t="s">
        <v>20</v>
      </c>
      <c r="C24" s="7"/>
      <c r="D24" s="8"/>
      <c r="E24" s="8"/>
      <c r="F24" s="8"/>
      <c r="G24" s="8"/>
      <c r="H24" s="8"/>
      <c r="I24" s="8" t="n">
        <v>23</v>
      </c>
      <c r="J24" s="8"/>
    </row>
    <row r="25" customFormat="false" ht="13.8" hidden="false" customHeight="false" outlineLevel="0" collapsed="false">
      <c r="A25" s="0" t="s">
        <v>21</v>
      </c>
      <c r="C25" s="7" t="n">
        <f aca="false">5.95*12+2.5</f>
        <v>73.9</v>
      </c>
      <c r="D25" s="8" t="n">
        <f aca="false">5.95+5.95+5.95+9.07+5.95+5.95+5.95+5.95+5.95+5.95+5.95+5.95</f>
        <v>74.52</v>
      </c>
      <c r="E25" s="8" t="n">
        <f aca="false">5.95+0.22+5.95+5.95+5.95+5.95+5.95+1.1+5.95+1.24+5.95+5.95+5.95+0.22+5.95+5.95+5.95-1.04</f>
        <v>79.09</v>
      </c>
      <c r="F25" s="8" t="n">
        <f aca="false">5.95+5.95+5.95+0.22+1.25+5.95+0.88+5.95+1.29+5.95+5.95+5.95+5.95+5.95+5.95+5.95+0.22</f>
        <v>75.26</v>
      </c>
      <c r="G25" s="8" t="n">
        <f aca="false">5.95*12+0.22+1.25+1.54+0.41</f>
        <v>74.82</v>
      </c>
      <c r="H25" s="8" t="n">
        <f aca="false">6.75+6.75+6.75+6.75+6.75+2.24+6.72+5+8.07+5.95+0.55+5.95+6.17+5.95+7.66</f>
        <v>88.01</v>
      </c>
      <c r="I25" s="8" t="n">
        <v>81</v>
      </c>
      <c r="J25" s="8" t="n">
        <v>78.75</v>
      </c>
    </row>
    <row r="26" customFormat="false" ht="13.8" hidden="false" customHeight="false" outlineLevel="0" collapsed="false">
      <c r="A26" s="0" t="s">
        <v>22</v>
      </c>
      <c r="C26" s="7" t="n">
        <v>23</v>
      </c>
      <c r="D26" s="8" t="n">
        <v>23</v>
      </c>
      <c r="E26" s="8"/>
      <c r="F26" s="8" t="n">
        <v>90</v>
      </c>
      <c r="G26" s="8" t="n">
        <v>55</v>
      </c>
      <c r="H26" s="8"/>
      <c r="I26" s="8" t="n">
        <f aca="false">25.21</f>
        <v>25.21</v>
      </c>
      <c r="J26" s="8" t="n">
        <v>40</v>
      </c>
    </row>
    <row r="27" customFormat="false" ht="13.8" hidden="false" customHeight="false" outlineLevel="0" collapsed="false">
      <c r="A27" s="0" t="s">
        <v>23</v>
      </c>
      <c r="C27" s="7"/>
      <c r="D27" s="8"/>
      <c r="E27" s="8" t="n">
        <f aca="false">'Tondeuse 2018'!D10</f>
        <v>190.58</v>
      </c>
      <c r="F27" s="8"/>
      <c r="G27" s="8"/>
      <c r="H27" s="8"/>
      <c r="I27" s="8"/>
      <c r="J27" s="8"/>
      <c r="L27" s="1" t="n">
        <v>3</v>
      </c>
    </row>
    <row r="28" customFormat="false" ht="13.8" hidden="false" customHeight="false" outlineLevel="0" collapsed="false">
      <c r="A28" s="0" t="s">
        <v>24</v>
      </c>
      <c r="C28" s="7" t="n">
        <f aca="false">'Enseigne 2019'!E9</f>
        <v>40.62</v>
      </c>
      <c r="D28" s="8" t="n">
        <f aca="false">'Enseigne 2019'!D9</f>
        <v>50.77</v>
      </c>
      <c r="E28" s="8" t="n">
        <f aca="false">'Enseigne 2019'!C9</f>
        <v>63.47</v>
      </c>
      <c r="F28" s="8" t="n">
        <f aca="false">'Enseigne 2019'!B9</f>
        <v>79.33</v>
      </c>
      <c r="G28" s="8"/>
      <c r="H28" s="8"/>
      <c r="I28" s="8" t="n">
        <v>115</v>
      </c>
      <c r="J28" s="8"/>
      <c r="L28" s="1" t="n">
        <v>2</v>
      </c>
    </row>
    <row r="29" customFormat="false" ht="13.8" hidden="false" customHeight="false" outlineLevel="0" collapsed="false">
      <c r="A29" s="0" t="s">
        <v>25</v>
      </c>
      <c r="C29" s="7" t="n">
        <f aca="false">'Tondeuse 2020'!D9</f>
        <v>37.82</v>
      </c>
      <c r="D29" s="8" t="n">
        <f aca="false">'Tondeuse 2020'!C9</f>
        <v>47.27</v>
      </c>
      <c r="E29" s="8" t="n">
        <f aca="false">'Tondeuse 2020'!B9</f>
        <v>59.09</v>
      </c>
      <c r="F29" s="8" t="n">
        <f aca="false">'Tondeuse 2018'!C9</f>
        <v>47.65</v>
      </c>
      <c r="G29" s="8" t="n">
        <f aca="false">'Tondeuse 2018'!B9</f>
        <v>59.56</v>
      </c>
      <c r="H29" s="8"/>
      <c r="I29" s="8"/>
      <c r="J29" s="8"/>
      <c r="L29" s="1" t="n">
        <v>2</v>
      </c>
    </row>
    <row r="30" customFormat="false" ht="13.8" hidden="false" customHeight="false" outlineLevel="0" collapsed="false">
      <c r="A30" s="9" t="s">
        <v>26</v>
      </c>
      <c r="B30" s="9"/>
      <c r="C30" s="10" t="n">
        <f aca="false">SUM(C18:C29)</f>
        <v>1718.88</v>
      </c>
      <c r="D30" s="10" t="n">
        <f aca="false">SUM(D18:D29)</f>
        <v>1762.77</v>
      </c>
      <c r="E30" s="10" t="n">
        <f aca="false">SUM(E18:E29)</f>
        <v>1928.48</v>
      </c>
      <c r="F30" s="10" t="n">
        <f aca="false">SUM(F18:F29)</f>
        <v>1918.47</v>
      </c>
      <c r="G30" s="10" t="n">
        <f aca="false">SUM(G18:G29)</f>
        <v>1813.04</v>
      </c>
      <c r="H30" s="10" t="n">
        <f aca="false">SUM(H18:H29)</f>
        <v>1694.3</v>
      </c>
      <c r="I30" s="10" t="n">
        <f aca="false">SUM(I18:I29)</f>
        <v>2051.19</v>
      </c>
      <c r="J30" s="10" t="n">
        <f aca="false">SUM(J18:J29)</f>
        <v>1712.93</v>
      </c>
    </row>
    <row r="31" customFormat="false" ht="13.8" hidden="false" customHeight="false" outlineLevel="0" collapsed="false">
      <c r="C31" s="7"/>
      <c r="H31" s="8"/>
      <c r="I31" s="8"/>
      <c r="J31" s="8"/>
    </row>
    <row r="32" customFormat="false" ht="13.8" hidden="false" customHeight="false" outlineLevel="0" collapsed="false">
      <c r="C32" s="7"/>
      <c r="H32" s="8"/>
      <c r="I32" s="8"/>
      <c r="J32" s="8"/>
    </row>
    <row r="33" customFormat="false" ht="15" hidden="false" customHeight="false" outlineLevel="0" collapsed="false">
      <c r="A33" s="11" t="s">
        <v>27</v>
      </c>
      <c r="B33" s="12"/>
      <c r="C33" s="13" t="n">
        <f aca="false">C15-C30</f>
        <v>-998.88</v>
      </c>
      <c r="D33" s="13" t="n">
        <f aca="false">D15-D30</f>
        <v>862.23</v>
      </c>
      <c r="E33" s="13" t="n">
        <f aca="false">E15-E30</f>
        <v>281.35</v>
      </c>
      <c r="F33" s="13" t="n">
        <f aca="false">F15-F30</f>
        <v>-217.79</v>
      </c>
      <c r="G33" s="13" t="n">
        <f aca="false">G15-G30</f>
        <v>534.17</v>
      </c>
      <c r="H33" s="13" t="n">
        <f aca="false">H15-H30</f>
        <v>310.58</v>
      </c>
      <c r="I33" s="13" t="n">
        <f aca="false">I15-I30</f>
        <v>24.5</v>
      </c>
      <c r="J33" s="13" t="n">
        <f aca="false">J15-J30</f>
        <v>344.07</v>
      </c>
    </row>
    <row r="34" customFormat="false" ht="13.8" hidden="false" customHeight="false" outlineLevel="0" collapsed="false">
      <c r="C34" s="7"/>
      <c r="H34" s="8"/>
      <c r="I34" s="8"/>
      <c r="J34" s="8"/>
    </row>
    <row r="35" customFormat="false" ht="13.8" hidden="false" customHeight="false" outlineLevel="0" collapsed="false">
      <c r="C35" s="7"/>
      <c r="H35" s="8"/>
      <c r="I35" s="8"/>
      <c r="J35" s="8"/>
    </row>
    <row r="36" customFormat="false" ht="13.8" hidden="false" customHeight="false" outlineLevel="0" collapsed="false">
      <c r="C36" s="7"/>
      <c r="H36" s="8"/>
      <c r="I36" s="8"/>
      <c r="J36" s="8"/>
    </row>
    <row r="37" customFormat="false" ht="13.8" hidden="false" customHeight="false" outlineLevel="0" collapsed="false">
      <c r="A37" s="14"/>
      <c r="C37" s="7"/>
      <c r="H37" s="8"/>
      <c r="J37" s="8"/>
    </row>
    <row r="38" customFormat="false" ht="16.15" hidden="false" customHeight="false" outlineLevel="0" collapsed="false">
      <c r="A38" s="4" t="s">
        <v>28</v>
      </c>
      <c r="C38" s="7"/>
      <c r="H38" s="8"/>
    </row>
    <row r="39" customFormat="false" ht="15" hidden="false" customHeight="false" outlineLevel="0" collapsed="false">
      <c r="A39" s="15"/>
      <c r="C39" s="5" t="n">
        <f aca="false">C7</f>
        <v>2022</v>
      </c>
      <c r="D39" s="5" t="n">
        <f aca="false">D7</f>
        <v>2021</v>
      </c>
      <c r="E39" s="5" t="n">
        <f aca="false">E7</f>
        <v>2020</v>
      </c>
      <c r="F39" s="5" t="n">
        <f aca="false">F7</f>
        <v>2019</v>
      </c>
      <c r="G39" s="5" t="n">
        <f aca="false">G7</f>
        <v>2018</v>
      </c>
      <c r="H39" s="5" t="n">
        <f aca="false">H7</f>
        <v>2017</v>
      </c>
      <c r="I39" s="5" t="n">
        <f aca="false">I7</f>
        <v>2016</v>
      </c>
      <c r="J39" s="5" t="n">
        <f aca="false">J7</f>
        <v>2015</v>
      </c>
    </row>
    <row r="40" customFormat="false" ht="13.8" hidden="false" customHeight="false" outlineLevel="0" collapsed="false">
      <c r="A40" s="5" t="s">
        <v>29</v>
      </c>
      <c r="C40" s="7"/>
      <c r="H40" s="8"/>
      <c r="I40" s="8"/>
      <c r="J40" s="8"/>
    </row>
    <row r="41" customFormat="false" ht="13.8" hidden="false" customHeight="false" outlineLevel="0" collapsed="false">
      <c r="A41" s="16" t="s">
        <v>30</v>
      </c>
      <c r="C41" s="7" t="n">
        <v>2036.97</v>
      </c>
      <c r="D41" s="8" t="n">
        <v>2776.34</v>
      </c>
      <c r="E41" s="8" t="n">
        <v>1631.98</v>
      </c>
      <c r="F41" s="8" t="n">
        <v>1139.9</v>
      </c>
      <c r="G41" s="8" t="n">
        <v>1945.21</v>
      </c>
      <c r="H41" s="8" t="n">
        <v>2156.08</v>
      </c>
      <c r="I41" s="8" t="n">
        <v>1060.25</v>
      </c>
      <c r="J41" s="8" t="n">
        <v>1232.54</v>
      </c>
      <c r="L41" s="1" t="n">
        <v>1</v>
      </c>
    </row>
    <row r="42" customFormat="false" ht="13.8" hidden="false" customHeight="false" outlineLevel="0" collapsed="false">
      <c r="A42" s="16" t="s">
        <v>31</v>
      </c>
      <c r="C42" s="7" t="n">
        <v>5</v>
      </c>
      <c r="D42" s="8" t="n">
        <v>5</v>
      </c>
      <c r="E42" s="8" t="n">
        <v>5</v>
      </c>
      <c r="F42" s="8" t="n">
        <v>5</v>
      </c>
      <c r="G42" s="8" t="n">
        <v>5</v>
      </c>
      <c r="H42" s="8" t="n">
        <v>5</v>
      </c>
      <c r="I42" s="8"/>
      <c r="J42" s="8"/>
    </row>
    <row r="43" customFormat="false" ht="13.8" hidden="false" customHeight="false" outlineLevel="0" collapsed="false">
      <c r="A43" s="16" t="s">
        <v>32</v>
      </c>
      <c r="C43" s="7" t="n">
        <v>0</v>
      </c>
      <c r="D43" s="8" t="n">
        <v>0</v>
      </c>
      <c r="E43" s="8" t="n">
        <f aca="false">305+28.2</f>
        <v>333.2</v>
      </c>
      <c r="F43" s="8" t="n">
        <v>400</v>
      </c>
      <c r="G43" s="8" t="n">
        <v>190.7</v>
      </c>
      <c r="H43" s="8" t="n">
        <f aca="false">225+7.85</f>
        <v>232.85</v>
      </c>
      <c r="I43" s="8" t="n">
        <v>233.1</v>
      </c>
      <c r="J43" s="8" t="n">
        <v>11.31</v>
      </c>
    </row>
    <row r="44" customFormat="false" ht="13.8" hidden="false" customHeight="false" outlineLevel="0" collapsed="false">
      <c r="A44" s="16" t="s">
        <v>33</v>
      </c>
      <c r="C44" s="7"/>
      <c r="D44" s="8"/>
      <c r="E44" s="8"/>
      <c r="F44" s="8"/>
      <c r="G44" s="8" t="n">
        <v>3.92</v>
      </c>
      <c r="H44" s="8"/>
      <c r="I44" s="8"/>
      <c r="J44" s="8"/>
    </row>
    <row r="45" customFormat="false" ht="13.8" hidden="false" customHeight="false" outlineLevel="0" collapsed="false">
      <c r="A45" s="16" t="s">
        <v>34</v>
      </c>
      <c r="C45" s="7" t="n">
        <f aca="false">'Tondeuse 2020'!D6</f>
        <v>295.46</v>
      </c>
      <c r="D45" s="8" t="n">
        <f aca="false">'Tondeuse 2020'!D6</f>
        <v>295.46</v>
      </c>
      <c r="E45" s="8" t="n">
        <f aca="false">297.79-297.79+295.46</f>
        <v>295.46</v>
      </c>
      <c r="F45" s="8" t="n">
        <v>297.79</v>
      </c>
      <c r="G45" s="8" t="n">
        <v>297.79</v>
      </c>
      <c r="H45" s="8"/>
      <c r="I45" s="8"/>
      <c r="J45" s="8"/>
      <c r="L45" s="1" t="n">
        <v>2</v>
      </c>
    </row>
    <row r="46" customFormat="false" ht="13.8" hidden="false" customHeight="false" outlineLevel="0" collapsed="false">
      <c r="A46" s="16" t="s">
        <v>35</v>
      </c>
      <c r="C46" s="7" t="n">
        <f aca="false">'Tondeuse 2020'!D12</f>
        <v>-144.18</v>
      </c>
      <c r="D46" s="8" t="n">
        <f aca="false">'Tondeuse 2020'!C12</f>
        <v>-106.36</v>
      </c>
      <c r="E46" s="8" t="n">
        <f aca="false">'Tondeuse 2020'!B12</f>
        <v>-59.09</v>
      </c>
      <c r="F46" s="8" t="n">
        <f aca="false">'Tondeuse 2018'!D7</f>
        <v>-107.21</v>
      </c>
      <c r="G46" s="8" t="n">
        <f aca="false">'Tondeuse 2018'!C7</f>
        <v>-59.56</v>
      </c>
      <c r="H46" s="8"/>
      <c r="I46" s="8"/>
      <c r="J46" s="8"/>
      <c r="L46" s="1" t="n">
        <v>2</v>
      </c>
    </row>
    <row r="47" customFormat="false" ht="13.8" hidden="false" customHeight="false" outlineLevel="0" collapsed="false">
      <c r="A47" s="16" t="s">
        <v>36</v>
      </c>
      <c r="C47" s="7" t="n">
        <f aca="false">'Enseigne 2019'!E6</f>
        <v>396.66</v>
      </c>
      <c r="D47" s="8" t="n">
        <f aca="false">'Enseigne 2019'!D6</f>
        <v>396.66</v>
      </c>
      <c r="E47" s="8" t="n">
        <f aca="false">F47</f>
        <v>396.66</v>
      </c>
      <c r="F47" s="8" t="n">
        <f aca="false">345+17.25+34.41</f>
        <v>396.66</v>
      </c>
      <c r="G47" s="8"/>
      <c r="H47" s="8"/>
      <c r="I47" s="8"/>
      <c r="J47" s="8"/>
      <c r="L47" s="1" t="n">
        <v>2</v>
      </c>
    </row>
    <row r="48" customFormat="false" ht="13.8" hidden="false" customHeight="false" outlineLevel="0" collapsed="false">
      <c r="A48" s="16" t="s">
        <v>37</v>
      </c>
      <c r="C48" s="7" t="n">
        <f aca="false">'Enseigne 2019'!E12</f>
        <v>-234.19</v>
      </c>
      <c r="D48" s="8" t="n">
        <f aca="false">'Enseigne 2019'!D12</f>
        <v>-193.57</v>
      </c>
      <c r="E48" s="8" t="n">
        <f aca="false">'Enseigne 2019'!C12</f>
        <v>-142.8</v>
      </c>
      <c r="F48" s="8" t="n">
        <f aca="false">'Enseigne 2019'!B12</f>
        <v>-79.33</v>
      </c>
      <c r="G48" s="8"/>
      <c r="H48" s="8"/>
      <c r="I48" s="8"/>
      <c r="J48" s="8"/>
      <c r="L48" s="1" t="n">
        <v>2</v>
      </c>
    </row>
    <row r="49" customFormat="false" ht="13.8" hidden="false" customHeight="false" outlineLevel="0" collapsed="false">
      <c r="A49" s="16" t="s">
        <v>38</v>
      </c>
      <c r="C49" s="7" t="n">
        <v>26.25</v>
      </c>
      <c r="D49" s="8" t="n">
        <v>26.25</v>
      </c>
      <c r="E49" s="8" t="n">
        <f aca="false">52.5-26.25</f>
        <v>26.25</v>
      </c>
      <c r="F49" s="8" t="n">
        <f aca="false">78.75-26.25</f>
        <v>52.5</v>
      </c>
      <c r="G49" s="8" t="n">
        <f aca="false">78.75</f>
        <v>78.75</v>
      </c>
      <c r="H49" s="8"/>
      <c r="I49" s="8" t="n">
        <v>25</v>
      </c>
      <c r="J49" s="8" t="n">
        <v>50</v>
      </c>
      <c r="L49" s="1" t="n">
        <v>4</v>
      </c>
    </row>
    <row r="50" customFormat="false" ht="13.8" hidden="false" customHeight="false" outlineLevel="0" collapsed="false">
      <c r="A50" s="16" t="s">
        <v>39</v>
      </c>
      <c r="C50" s="7"/>
      <c r="D50" s="8"/>
      <c r="E50" s="8"/>
      <c r="F50" s="8"/>
      <c r="G50" s="8"/>
      <c r="H50" s="8"/>
      <c r="I50" s="8"/>
      <c r="J50" s="8"/>
    </row>
    <row r="51" customFormat="false" ht="13.8" hidden="false" customHeight="false" outlineLevel="0" collapsed="false">
      <c r="A51" s="9" t="s">
        <v>40</v>
      </c>
      <c r="B51" s="17"/>
      <c r="C51" s="10" t="n">
        <f aca="false">SUM(C41:C50)</f>
        <v>2381.97</v>
      </c>
      <c r="D51" s="10" t="n">
        <f aca="false">SUM(D41:D50)</f>
        <v>3199.78</v>
      </c>
      <c r="E51" s="10" t="n">
        <f aca="false">SUM(E41:E50)</f>
        <v>2486.66</v>
      </c>
      <c r="F51" s="10" t="n">
        <f aca="false">SUM(F41:F50)</f>
        <v>2105.31</v>
      </c>
      <c r="G51" s="10" t="n">
        <f aca="false">SUM(G41:G50)</f>
        <v>2461.81</v>
      </c>
      <c r="H51" s="10" t="n">
        <f aca="false">SUM(H41:H50)</f>
        <v>2393.93</v>
      </c>
      <c r="I51" s="10" t="n">
        <f aca="false">SUM(I41:I50)</f>
        <v>1318.35</v>
      </c>
      <c r="J51" s="18" t="n">
        <f aca="false">SUM(J41:J50)</f>
        <v>1293.85</v>
      </c>
    </row>
    <row r="52" customFormat="false" ht="13.8" hidden="false" customHeight="false" outlineLevel="0" collapsed="false">
      <c r="C52" s="7"/>
      <c r="H52" s="8"/>
      <c r="I52" s="8"/>
      <c r="J52" s="8"/>
    </row>
    <row r="53" customFormat="false" ht="13.8" hidden="false" customHeight="false" outlineLevel="0" collapsed="false">
      <c r="A53" s="5" t="s">
        <v>41</v>
      </c>
      <c r="C53" s="7"/>
      <c r="H53" s="8"/>
      <c r="I53" s="8"/>
      <c r="J53" s="8"/>
    </row>
    <row r="54" customFormat="false" ht="13.8" hidden="false" customHeight="false" outlineLevel="0" collapsed="false">
      <c r="A54" s="16" t="s">
        <v>42</v>
      </c>
      <c r="C54" s="7" t="n">
        <v>165</v>
      </c>
      <c r="D54" s="8" t="n">
        <v>110</v>
      </c>
      <c r="E54" s="8" t="n">
        <v>110</v>
      </c>
      <c r="F54" s="8" t="n">
        <v>85</v>
      </c>
      <c r="G54" s="8" t="n">
        <f aca="false">85*2</f>
        <v>170</v>
      </c>
      <c r="H54" s="8" t="n">
        <f aca="false">9*85</f>
        <v>765</v>
      </c>
      <c r="I54" s="8"/>
      <c r="J54" s="8"/>
    </row>
    <row r="55" customFormat="false" ht="13.8" hidden="false" customHeight="false" outlineLevel="0" collapsed="false">
      <c r="A55" s="0" t="s">
        <v>43</v>
      </c>
      <c r="C55" s="7" t="n">
        <f aca="false">28.3+70</f>
        <v>98.3</v>
      </c>
      <c r="D55" s="8"/>
      <c r="E55" s="8" t="n">
        <v>150</v>
      </c>
      <c r="F55" s="8" t="n">
        <v>75</v>
      </c>
      <c r="G55" s="8" t="n">
        <f aca="false">49.96+78.75</f>
        <v>128.71</v>
      </c>
      <c r="H55" s="8"/>
      <c r="I55" s="8"/>
      <c r="J55" s="8"/>
    </row>
    <row r="56" customFormat="false" ht="13.8" hidden="false" customHeight="false" outlineLevel="0" collapsed="false">
      <c r="A56" s="9" t="s">
        <v>44</v>
      </c>
      <c r="B56" s="9"/>
      <c r="C56" s="10" t="n">
        <f aca="false">SUM(C54:C55)</f>
        <v>263.3</v>
      </c>
      <c r="D56" s="10" t="n">
        <f aca="false">SUM(D54:D55)</f>
        <v>110</v>
      </c>
      <c r="E56" s="10" t="n">
        <f aca="false">SUM(E54:E55)</f>
        <v>260</v>
      </c>
      <c r="F56" s="10" t="n">
        <f aca="false">SUM(F54:F55)</f>
        <v>160</v>
      </c>
      <c r="G56" s="10" t="n">
        <f aca="false">SUM(G54:G55)</f>
        <v>298.71</v>
      </c>
      <c r="H56" s="10" t="n">
        <f aca="false">SUM(H54:H55)</f>
        <v>765</v>
      </c>
      <c r="I56" s="10" t="n">
        <f aca="false">I55</f>
        <v>0</v>
      </c>
      <c r="J56" s="10" t="n">
        <f aca="false">J55</f>
        <v>0</v>
      </c>
    </row>
    <row r="57" customFormat="false" ht="13.8" hidden="false" customHeight="false" outlineLevel="0" collapsed="false">
      <c r="A57" s="19"/>
      <c r="B57" s="19"/>
      <c r="C57" s="20"/>
      <c r="D57" s="19"/>
      <c r="E57" s="19"/>
      <c r="F57" s="19"/>
      <c r="G57" s="19"/>
      <c r="H57" s="21"/>
      <c r="I57" s="21"/>
      <c r="J57" s="21"/>
    </row>
    <row r="58" customFormat="false" ht="15" hidden="false" customHeight="false" outlineLevel="0" collapsed="false">
      <c r="A58" s="15"/>
      <c r="C58" s="7"/>
      <c r="H58" s="8"/>
      <c r="I58" s="8"/>
      <c r="J58" s="8"/>
    </row>
    <row r="59" customFormat="false" ht="15" hidden="false" customHeight="false" outlineLevel="0" collapsed="false">
      <c r="A59" s="11" t="s">
        <v>45</v>
      </c>
      <c r="B59" s="12"/>
      <c r="C59" s="22" t="n">
        <f aca="false">C51-C56</f>
        <v>2118.67</v>
      </c>
      <c r="D59" s="22" t="n">
        <f aca="false">D51-D56</f>
        <v>3089.78</v>
      </c>
      <c r="E59" s="22" t="n">
        <f aca="false">E51-E56</f>
        <v>2226.66</v>
      </c>
      <c r="F59" s="22" t="n">
        <f aca="false">F51-F56</f>
        <v>1945.31</v>
      </c>
      <c r="G59" s="22" t="n">
        <f aca="false">G51-G56</f>
        <v>2163.1</v>
      </c>
      <c r="H59" s="22" t="n">
        <f aca="false">H51-H56</f>
        <v>1628.93</v>
      </c>
      <c r="I59" s="22" t="n">
        <f aca="false">I51-I56</f>
        <v>1318.35</v>
      </c>
      <c r="J59" s="22" t="n">
        <f aca="false">J51-J56</f>
        <v>1293.85</v>
      </c>
    </row>
    <row r="60" customFormat="false" ht="13.8" hidden="false" customHeight="false" outlineLevel="0" collapsed="false">
      <c r="I60" s="8"/>
      <c r="J60" s="8"/>
    </row>
    <row r="61" customFormat="false" ht="13.8" hidden="false" customHeight="false" outlineLevel="0" collapsed="false">
      <c r="C61" s="8"/>
      <c r="D61" s="8"/>
      <c r="E61" s="8"/>
      <c r="F61" s="8"/>
      <c r="I61" s="8"/>
      <c r="J61" s="8"/>
    </row>
    <row r="62" customFormat="false" ht="13.8" hidden="false" customHeight="false" outlineLevel="0" collapsed="false">
      <c r="A62" s="0" t="s">
        <v>46</v>
      </c>
      <c r="D62" s="23"/>
      <c r="I62" s="8"/>
      <c r="J62" s="8"/>
    </row>
    <row r="63" customFormat="false" ht="13.8" hidden="false" customHeight="false" outlineLevel="0" collapsed="false">
      <c r="I63" s="8"/>
      <c r="J63" s="8"/>
    </row>
    <row r="64" customFormat="false" ht="13.8" hidden="false" customHeight="false" outlineLevel="0" collapsed="false">
      <c r="A64" s="0" t="s">
        <v>47</v>
      </c>
      <c r="I64" s="8"/>
      <c r="J64" s="8"/>
    </row>
    <row r="65" customFormat="false" ht="13.8" hidden="false" customHeight="false" outlineLevel="0" collapsed="false">
      <c r="A65" s="24" t="s">
        <v>48</v>
      </c>
      <c r="I65" s="8"/>
      <c r="J65" s="8"/>
    </row>
    <row r="66" customFormat="false" ht="13.8" hidden="false" customHeight="false" outlineLevel="0" collapsed="false">
      <c r="A66" s="24" t="s">
        <v>49</v>
      </c>
      <c r="I66" s="8"/>
      <c r="J66" s="8"/>
    </row>
    <row r="67" customFormat="false" ht="13.8" hidden="false" customHeight="false" outlineLevel="0" collapsed="false">
      <c r="A67" s="24" t="s">
        <v>50</v>
      </c>
      <c r="I67" s="8"/>
      <c r="J67" s="8"/>
    </row>
    <row r="68" customFormat="false" ht="13.8" hidden="false" customHeight="false" outlineLevel="0" collapsed="false">
      <c r="I68" s="8"/>
      <c r="J68" s="8"/>
    </row>
    <row r="69" customFormat="false" ht="13.8" hidden="false" customHeight="false" outlineLevel="0" collapsed="false">
      <c r="I69" s="8"/>
      <c r="J69" s="8"/>
    </row>
    <row r="70" customFormat="false" ht="13.8" hidden="false" customHeight="false" outlineLevel="0" collapsed="false">
      <c r="A70" s="24"/>
      <c r="I70" s="8"/>
      <c r="J70" s="8"/>
    </row>
    <row r="71" customFormat="false" ht="13.8" hidden="false" customHeight="false" outlineLevel="0" collapsed="false">
      <c r="A71" s="24"/>
      <c r="I71" s="8"/>
      <c r="J71" s="8"/>
    </row>
    <row r="72" customFormat="false" ht="13.8" hidden="false" customHeight="false" outlineLevel="0" collapsed="false">
      <c r="I72" s="8"/>
      <c r="J72" s="8"/>
    </row>
    <row r="73" customFormat="false" ht="13.8" hidden="false" customHeight="false" outlineLevel="0" collapsed="false">
      <c r="I73" s="8"/>
      <c r="J73" s="8"/>
    </row>
    <row r="74" customFormat="false" ht="13.8" hidden="false" customHeight="false" outlineLevel="0" collapsed="false">
      <c r="I74" s="8"/>
      <c r="J74" s="8"/>
    </row>
    <row r="75" customFormat="false" ht="13.8" hidden="false" customHeight="false" outlineLevel="0" collapsed="false">
      <c r="A75" s="16" t="s">
        <v>51</v>
      </c>
      <c r="I75" s="8"/>
      <c r="J75" s="8"/>
    </row>
    <row r="76" customFormat="false" ht="13.8" hidden="false" customHeight="false" outlineLevel="0" collapsed="false">
      <c r="A76" s="16"/>
      <c r="I76" s="8"/>
      <c r="J76" s="8"/>
    </row>
  </sheetData>
  <printOptions headings="false" gridLines="false" gridLinesSet="true" horizontalCentered="false" verticalCentered="false"/>
  <pageMargins left="1.18125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4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B11" activeCellId="0" sqref="B11"/>
    </sheetView>
  </sheetViews>
  <sheetFormatPr defaultColWidth="12.94140625" defaultRowHeight="15" zeroHeight="false" outlineLevelRow="0" outlineLevelCol="0"/>
  <cols>
    <col collapsed="false" customWidth="true" hidden="false" outlineLevel="0" max="1" min="1" style="0" width="28.84"/>
  </cols>
  <sheetData>
    <row r="1" customFormat="false" ht="15" hidden="false" customHeight="false" outlineLevel="0" collapsed="false">
      <c r="A1" s="0" t="s">
        <v>52</v>
      </c>
    </row>
    <row r="2" customFormat="false" ht="15" hidden="false" customHeight="false" outlineLevel="0" collapsed="false">
      <c r="A2" s="0" t="s">
        <v>53</v>
      </c>
      <c r="B2" s="25" t="n">
        <v>0.2</v>
      </c>
    </row>
    <row r="3" customFormat="false" ht="15" hidden="false" customHeight="false" outlineLevel="0" collapsed="false">
      <c r="D3" s="0" t="s">
        <v>54</v>
      </c>
    </row>
    <row r="4" customFormat="false" ht="13.8" hidden="false" customHeight="false" outlineLevel="0" collapsed="false">
      <c r="A4" s="0" t="s">
        <v>55</v>
      </c>
      <c r="B4" s="0" t="n">
        <v>2018</v>
      </c>
      <c r="C4" s="0" t="n">
        <f aca="false">B4+1</f>
        <v>2019</v>
      </c>
      <c r="D4" s="0" t="n">
        <f aca="false">C4+1</f>
        <v>2020</v>
      </c>
    </row>
    <row r="5" customFormat="false" ht="13.8" hidden="false" customHeight="false" outlineLevel="0" collapsed="false">
      <c r="B5" s="0" t="n">
        <v>0</v>
      </c>
      <c r="C5" s="0" t="n">
        <f aca="false">B5+1</f>
        <v>1</v>
      </c>
      <c r="D5" s="0" t="n">
        <f aca="false">C5+1</f>
        <v>2</v>
      </c>
    </row>
    <row r="6" customFormat="false" ht="13.8" hidden="false" customHeight="false" outlineLevel="0" collapsed="false">
      <c r="A6" s="0" t="s">
        <v>56</v>
      </c>
      <c r="B6" s="8" t="n">
        <v>297.79</v>
      </c>
      <c r="C6" s="8" t="n">
        <f aca="false">B6</f>
        <v>297.79</v>
      </c>
      <c r="D6" s="8" t="n">
        <f aca="false">C6</f>
        <v>297.79</v>
      </c>
      <c r="E6" s="8"/>
      <c r="F6" s="8"/>
      <c r="G6" s="8"/>
      <c r="H6" s="8"/>
      <c r="I6" s="8"/>
      <c r="J6" s="8"/>
      <c r="K6" s="8"/>
      <c r="L6" s="8"/>
    </row>
    <row r="7" customFormat="false" ht="13.8" hidden="false" customHeight="false" outlineLevel="0" collapsed="false">
      <c r="A7" s="0" t="s">
        <v>57</v>
      </c>
      <c r="B7" s="8" t="n">
        <v>0</v>
      </c>
      <c r="C7" s="8" t="n">
        <f aca="false">B12</f>
        <v>-59.56</v>
      </c>
      <c r="D7" s="8" t="n">
        <f aca="false">C12</f>
        <v>-107.21</v>
      </c>
      <c r="E7" s="8"/>
      <c r="F7" s="8"/>
      <c r="G7" s="8"/>
      <c r="H7" s="8"/>
      <c r="I7" s="8"/>
      <c r="J7" s="8"/>
      <c r="K7" s="8"/>
      <c r="L7" s="8"/>
    </row>
    <row r="8" customFormat="false" ht="13.8" hidden="false" customHeight="false" outlineLevel="0" collapsed="false">
      <c r="A8" s="0" t="s">
        <v>58</v>
      </c>
      <c r="B8" s="8" t="n">
        <f aca="false">B6-B7</f>
        <v>297.79</v>
      </c>
      <c r="C8" s="8" t="n">
        <f aca="false">B11</f>
        <v>238.23</v>
      </c>
      <c r="D8" s="8" t="n">
        <f aca="false">C11</f>
        <v>190.58</v>
      </c>
      <c r="E8" s="8"/>
      <c r="F8" s="8"/>
      <c r="G8" s="8"/>
      <c r="H8" s="8"/>
      <c r="I8" s="8"/>
      <c r="J8" s="8"/>
      <c r="K8" s="8"/>
      <c r="L8" s="8"/>
    </row>
    <row r="9" customFormat="false" ht="13.8" hidden="false" customHeight="false" outlineLevel="0" collapsed="false">
      <c r="A9" s="0" t="s">
        <v>59</v>
      </c>
      <c r="B9" s="8" t="n">
        <f aca="false">ROUND($B$2*B8,2)</f>
        <v>59.56</v>
      </c>
      <c r="C9" s="8" t="n">
        <f aca="false">ROUND($B$2*C8,2)</f>
        <v>47.65</v>
      </c>
      <c r="D9" s="8"/>
      <c r="E9" s="8"/>
      <c r="F9" s="8"/>
      <c r="G9" s="8"/>
      <c r="H9" s="8"/>
      <c r="I9" s="8"/>
      <c r="J9" s="8"/>
      <c r="K9" s="8"/>
      <c r="L9" s="8"/>
    </row>
    <row r="10" customFormat="false" ht="13.8" hidden="false" customHeight="false" outlineLevel="0" collapsed="false">
      <c r="A10" s="0" t="s">
        <v>60</v>
      </c>
      <c r="B10" s="8"/>
      <c r="C10" s="8"/>
      <c r="D10" s="8" t="n">
        <f aca="false">D8</f>
        <v>190.58</v>
      </c>
      <c r="E10" s="8"/>
      <c r="F10" s="8"/>
      <c r="G10" s="8"/>
      <c r="H10" s="8"/>
      <c r="I10" s="8"/>
      <c r="J10" s="8"/>
    </row>
    <row r="11" customFormat="false" ht="13.8" hidden="false" customHeight="false" outlineLevel="0" collapsed="false">
      <c r="A11" s="0" t="s">
        <v>61</v>
      </c>
      <c r="B11" s="8" t="n">
        <f aca="false">B8-B9-B10</f>
        <v>238.23</v>
      </c>
      <c r="C11" s="8" t="n">
        <f aca="false">C8-C9-C10</f>
        <v>190.58</v>
      </c>
      <c r="D11" s="8" t="n">
        <f aca="false">D8-D9-D10</f>
        <v>0</v>
      </c>
      <c r="E11" s="8"/>
      <c r="F11" s="8"/>
      <c r="G11" s="8"/>
      <c r="H11" s="8"/>
      <c r="I11" s="8"/>
      <c r="J11" s="8"/>
      <c r="K11" s="8"/>
      <c r="L11" s="8"/>
    </row>
    <row r="12" customFormat="false" ht="13.8" hidden="false" customHeight="false" outlineLevel="0" collapsed="false">
      <c r="A12" s="0" t="s">
        <v>62</v>
      </c>
      <c r="B12" s="8" t="n">
        <f aca="false">B7-B9-B10</f>
        <v>-59.56</v>
      </c>
      <c r="C12" s="8" t="n">
        <f aca="false">C7-C9-C10</f>
        <v>-107.21</v>
      </c>
      <c r="D12" s="8" t="n">
        <f aca="false">D7-D9-D10</f>
        <v>-297.79</v>
      </c>
      <c r="E12" s="8"/>
      <c r="F12" s="8"/>
      <c r="G12" s="8"/>
      <c r="H12" s="8"/>
      <c r="I12" s="8"/>
      <c r="J12" s="8"/>
      <c r="K12" s="8"/>
      <c r="L12" s="8"/>
    </row>
    <row r="13" customFormat="false" ht="15" hidden="false" customHeight="false" outlineLevel="0" collapsed="false">
      <c r="B13" s="8"/>
      <c r="C13" s="8"/>
      <c r="D13" s="8"/>
      <c r="E13" s="8"/>
      <c r="F13" s="8"/>
      <c r="G13" s="8"/>
      <c r="H13" s="8"/>
      <c r="I13" s="8"/>
      <c r="J13" s="8"/>
    </row>
    <row r="14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4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E9" activeCellId="0" sqref="E9"/>
    </sheetView>
  </sheetViews>
  <sheetFormatPr defaultColWidth="12.94140625" defaultRowHeight="15" zeroHeight="false" outlineLevelRow="0" outlineLevelCol="0"/>
  <cols>
    <col collapsed="false" customWidth="true" hidden="false" outlineLevel="0" max="1" min="1" style="0" width="28.84"/>
  </cols>
  <sheetData>
    <row r="1" customFormat="false" ht="15" hidden="false" customHeight="false" outlineLevel="0" collapsed="false">
      <c r="A1" s="0" t="s">
        <v>63</v>
      </c>
    </row>
    <row r="2" customFormat="false" ht="15" hidden="false" customHeight="false" outlineLevel="0" collapsed="false">
      <c r="A2" s="0" t="s">
        <v>53</v>
      </c>
      <c r="B2" s="25" t="n">
        <v>0.2</v>
      </c>
    </row>
    <row r="4" customFormat="false" ht="13.8" hidden="false" customHeight="false" outlineLevel="0" collapsed="false">
      <c r="A4" s="0" t="s">
        <v>64</v>
      </c>
      <c r="B4" s="0" t="n">
        <v>2020</v>
      </c>
      <c r="C4" s="0" t="n">
        <f aca="false">B4+1</f>
        <v>2021</v>
      </c>
      <c r="D4" s="0" t="n">
        <f aca="false">C4+1</f>
        <v>2022</v>
      </c>
      <c r="E4" s="0" t="n">
        <f aca="false">D4+1</f>
        <v>2023</v>
      </c>
      <c r="F4" s="0" t="n">
        <f aca="false">E4+1</f>
        <v>2024</v>
      </c>
      <c r="G4" s="0" t="n">
        <f aca="false">F4+1</f>
        <v>2025</v>
      </c>
      <c r="H4" s="0" t="n">
        <f aca="false">G4+1</f>
        <v>2026</v>
      </c>
      <c r="I4" s="0" t="n">
        <f aca="false">H4+1</f>
        <v>2027</v>
      </c>
      <c r="J4" s="0" t="n">
        <f aca="false">I4+1</f>
        <v>2028</v>
      </c>
      <c r="K4" s="0" t="n">
        <f aca="false">J4+1</f>
        <v>2029</v>
      </c>
      <c r="L4" s="0" t="n">
        <f aca="false">K4+1</f>
        <v>2030</v>
      </c>
    </row>
    <row r="5" customFormat="false" ht="13.8" hidden="false" customHeight="false" outlineLevel="0" collapsed="false">
      <c r="B5" s="0" t="n">
        <v>0</v>
      </c>
      <c r="C5" s="0" t="n">
        <f aca="false">B5+1</f>
        <v>1</v>
      </c>
      <c r="D5" s="0" t="n">
        <f aca="false">C5+1</f>
        <v>2</v>
      </c>
      <c r="E5" s="0" t="n">
        <f aca="false">D5+1</f>
        <v>3</v>
      </c>
      <c r="F5" s="0" t="n">
        <f aca="false">E5+1</f>
        <v>4</v>
      </c>
      <c r="G5" s="0" t="n">
        <f aca="false">F5+1</f>
        <v>5</v>
      </c>
      <c r="H5" s="0" t="n">
        <f aca="false">G5+1</f>
        <v>6</v>
      </c>
      <c r="I5" s="0" t="n">
        <f aca="false">H5+1</f>
        <v>7</v>
      </c>
      <c r="J5" s="0" t="n">
        <f aca="false">I5+1</f>
        <v>8</v>
      </c>
      <c r="K5" s="0" t="n">
        <f aca="false">J5+1</f>
        <v>9</v>
      </c>
      <c r="L5" s="0" t="n">
        <f aca="false">K5+1</f>
        <v>10</v>
      </c>
    </row>
    <row r="6" customFormat="false" ht="13.8" hidden="false" customHeight="false" outlineLevel="0" collapsed="false">
      <c r="A6" s="0" t="s">
        <v>56</v>
      </c>
      <c r="B6" s="8" t="n">
        <v>295.46</v>
      </c>
      <c r="C6" s="8" t="n">
        <f aca="false">B6</f>
        <v>295.46</v>
      </c>
      <c r="D6" s="8" t="n">
        <f aca="false">C6</f>
        <v>295.46</v>
      </c>
      <c r="E6" s="8" t="n">
        <f aca="false">D6</f>
        <v>295.46</v>
      </c>
      <c r="F6" s="8" t="n">
        <f aca="false">E6</f>
        <v>295.46</v>
      </c>
      <c r="G6" s="8" t="n">
        <f aca="false">F6</f>
        <v>295.46</v>
      </c>
      <c r="H6" s="8" t="n">
        <f aca="false">G6</f>
        <v>295.46</v>
      </c>
      <c r="I6" s="8" t="n">
        <f aca="false">H6</f>
        <v>295.46</v>
      </c>
      <c r="J6" s="8" t="n">
        <f aca="false">I6</f>
        <v>295.46</v>
      </c>
      <c r="K6" s="8" t="n">
        <f aca="false">J6</f>
        <v>295.46</v>
      </c>
      <c r="L6" s="8" t="n">
        <f aca="false">K6</f>
        <v>295.46</v>
      </c>
    </row>
    <row r="7" customFormat="false" ht="13.8" hidden="false" customHeight="false" outlineLevel="0" collapsed="false">
      <c r="A7" s="0" t="s">
        <v>57</v>
      </c>
      <c r="B7" s="8" t="n">
        <v>0</v>
      </c>
      <c r="C7" s="8" t="n">
        <f aca="false">B12</f>
        <v>-59.09</v>
      </c>
      <c r="D7" s="8" t="n">
        <f aca="false">C12</f>
        <v>-106.36</v>
      </c>
      <c r="E7" s="8" t="n">
        <f aca="false">D12</f>
        <v>-144.18</v>
      </c>
      <c r="F7" s="8" t="n">
        <f aca="false">E12</f>
        <v>-174.44</v>
      </c>
      <c r="G7" s="8" t="n">
        <f aca="false">F12</f>
        <v>-198.64</v>
      </c>
      <c r="H7" s="8" t="n">
        <f aca="false">G12</f>
        <v>-218</v>
      </c>
      <c r="I7" s="8" t="n">
        <f aca="false">H12</f>
        <v>-233.49</v>
      </c>
      <c r="J7" s="8" t="n">
        <f aca="false">I12</f>
        <v>-245.88</v>
      </c>
      <c r="K7" s="8" t="n">
        <f aca="false">J12</f>
        <v>-255.8</v>
      </c>
      <c r="L7" s="8" t="n">
        <f aca="false">K12</f>
        <v>-263.73</v>
      </c>
    </row>
    <row r="8" customFormat="false" ht="13.8" hidden="false" customHeight="false" outlineLevel="0" collapsed="false">
      <c r="A8" s="0" t="s">
        <v>58</v>
      </c>
      <c r="B8" s="8" t="n">
        <f aca="false">B6-B7</f>
        <v>295.46</v>
      </c>
      <c r="C8" s="8" t="n">
        <f aca="false">B11</f>
        <v>236.37</v>
      </c>
      <c r="D8" s="8" t="n">
        <f aca="false">C11</f>
        <v>189.1</v>
      </c>
      <c r="E8" s="8" t="n">
        <f aca="false">D11</f>
        <v>151.28</v>
      </c>
      <c r="F8" s="8" t="n">
        <f aca="false">E11</f>
        <v>121.02</v>
      </c>
      <c r="G8" s="8" t="n">
        <f aca="false">F11</f>
        <v>96.82</v>
      </c>
      <c r="H8" s="8" t="n">
        <f aca="false">G11</f>
        <v>77.46</v>
      </c>
      <c r="I8" s="8" t="n">
        <f aca="false">H11</f>
        <v>61.97</v>
      </c>
      <c r="J8" s="8" t="n">
        <f aca="false">I11</f>
        <v>49.58</v>
      </c>
      <c r="K8" s="8" t="n">
        <f aca="false">J11</f>
        <v>39.66</v>
      </c>
      <c r="L8" s="8" t="n">
        <f aca="false">K11</f>
        <v>31.73</v>
      </c>
    </row>
    <row r="9" customFormat="false" ht="13.8" hidden="false" customHeight="false" outlineLevel="0" collapsed="false">
      <c r="A9" s="0" t="s">
        <v>59</v>
      </c>
      <c r="B9" s="8" t="n">
        <f aca="false">ROUND($B$2*B8,2)</f>
        <v>59.09</v>
      </c>
      <c r="C9" s="8" t="n">
        <f aca="false">ROUND($B$2*C8,2)</f>
        <v>47.27</v>
      </c>
      <c r="D9" s="8" t="n">
        <f aca="false">ROUND($B$2*D8,2)</f>
        <v>37.82</v>
      </c>
      <c r="E9" s="8" t="n">
        <f aca="false">ROUND($B$2*E8,2)</f>
        <v>30.26</v>
      </c>
      <c r="F9" s="8" t="n">
        <f aca="false">ROUND($B$2*F8,2)</f>
        <v>24.2</v>
      </c>
      <c r="G9" s="8" t="n">
        <f aca="false">ROUND($B$2*G8,2)</f>
        <v>19.36</v>
      </c>
      <c r="H9" s="8" t="n">
        <f aca="false">ROUND($B$2*H8,2)</f>
        <v>15.49</v>
      </c>
      <c r="I9" s="8" t="n">
        <f aca="false">ROUND($B$2*I8,2)</f>
        <v>12.39</v>
      </c>
      <c r="J9" s="8" t="n">
        <f aca="false">ROUND($B$2*J8,2)</f>
        <v>9.92</v>
      </c>
      <c r="K9" s="8" t="n">
        <f aca="false">ROUND($B$2*K8,2)</f>
        <v>7.93</v>
      </c>
      <c r="L9" s="8" t="n">
        <f aca="false">ROUND($B$2*L8,2)</f>
        <v>6.35</v>
      </c>
    </row>
    <row r="10" customFormat="false" ht="13.8" hidden="false" customHeight="false" outlineLevel="0" collapsed="false">
      <c r="A10" s="0" t="s">
        <v>60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customFormat="false" ht="13.8" hidden="false" customHeight="false" outlineLevel="0" collapsed="false">
      <c r="A11" s="0" t="s">
        <v>61</v>
      </c>
      <c r="B11" s="8" t="n">
        <f aca="false">B8-B9-B10</f>
        <v>236.37</v>
      </c>
      <c r="C11" s="8" t="n">
        <f aca="false">C8-C9-C10</f>
        <v>189.1</v>
      </c>
      <c r="D11" s="8" t="n">
        <f aca="false">D8-D9-D10</f>
        <v>151.28</v>
      </c>
      <c r="E11" s="8" t="n">
        <f aca="false">E8-E9-E10</f>
        <v>121.02</v>
      </c>
      <c r="F11" s="8" t="n">
        <f aca="false">F8-F9-F10</f>
        <v>96.82</v>
      </c>
      <c r="G11" s="8" t="n">
        <f aca="false">G8-G9-G10</f>
        <v>77.46</v>
      </c>
      <c r="H11" s="8" t="n">
        <f aca="false">H8-H9-H10</f>
        <v>61.97</v>
      </c>
      <c r="I11" s="8" t="n">
        <f aca="false">I8-I9-I10</f>
        <v>49.58</v>
      </c>
      <c r="J11" s="8" t="n">
        <f aca="false">J8-J9-J10</f>
        <v>39.66</v>
      </c>
      <c r="K11" s="8" t="n">
        <f aca="false">K8-K9-K10</f>
        <v>31.73</v>
      </c>
      <c r="L11" s="8" t="n">
        <f aca="false">L8-L9-L10</f>
        <v>25.38</v>
      </c>
    </row>
    <row r="12" customFormat="false" ht="13.8" hidden="false" customHeight="false" outlineLevel="0" collapsed="false">
      <c r="A12" s="0" t="s">
        <v>62</v>
      </c>
      <c r="B12" s="8" t="n">
        <f aca="false">B7-B9-B10</f>
        <v>-59.09</v>
      </c>
      <c r="C12" s="8" t="n">
        <f aca="false">C7-C9-C10</f>
        <v>-106.36</v>
      </c>
      <c r="D12" s="8" t="n">
        <f aca="false">D7-D9-D10</f>
        <v>-144.18</v>
      </c>
      <c r="E12" s="8" t="n">
        <f aca="false">E7-E9-E10</f>
        <v>-174.44</v>
      </c>
      <c r="F12" s="8" t="n">
        <f aca="false">F7-F9-F10</f>
        <v>-198.64</v>
      </c>
      <c r="G12" s="8" t="n">
        <f aca="false">G7-G9-G10</f>
        <v>-218</v>
      </c>
      <c r="H12" s="8" t="n">
        <f aca="false">H7-H9-H10</f>
        <v>-233.49</v>
      </c>
      <c r="I12" s="8" t="n">
        <f aca="false">I7-I9-I10</f>
        <v>-245.88</v>
      </c>
      <c r="J12" s="8" t="n">
        <f aca="false">J7-J9-J10</f>
        <v>-255.8</v>
      </c>
      <c r="K12" s="8" t="n">
        <f aca="false">K7-K9-K10</f>
        <v>-263.73</v>
      </c>
      <c r="L12" s="8" t="n">
        <f aca="false">L7-L9-L10</f>
        <v>-270.08</v>
      </c>
    </row>
    <row r="13" customFormat="false" ht="15" hidden="false" customHeight="false" outlineLevel="0" collapsed="false">
      <c r="B13" s="8"/>
      <c r="C13" s="8"/>
      <c r="D13" s="8"/>
      <c r="E13" s="8"/>
      <c r="F13" s="8"/>
      <c r="G13" s="8"/>
      <c r="H13" s="8"/>
      <c r="I13" s="8"/>
      <c r="J13" s="8"/>
    </row>
    <row r="14" customFormat="false" ht="15" hidden="false" customHeight="false" outlineLevel="0" collapsed="false">
      <c r="B14" s="8"/>
      <c r="C14" s="8"/>
      <c r="D14" s="8"/>
      <c r="E14" s="8"/>
      <c r="F14" s="8"/>
      <c r="G14" s="8"/>
      <c r="H14" s="8"/>
      <c r="I14" s="8"/>
      <c r="J14" s="8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4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E9" activeCellId="0" sqref="E9"/>
    </sheetView>
  </sheetViews>
  <sheetFormatPr defaultColWidth="12.94140625" defaultRowHeight="15" zeroHeight="false" outlineLevelRow="0" outlineLevelCol="0"/>
  <cols>
    <col collapsed="false" customWidth="true" hidden="false" outlineLevel="0" max="1" min="1" style="0" width="27.27"/>
  </cols>
  <sheetData>
    <row r="1" customFormat="false" ht="15" hidden="false" customHeight="false" outlineLevel="0" collapsed="false">
      <c r="A1" s="0" t="s">
        <v>65</v>
      </c>
    </row>
    <row r="2" customFormat="false" ht="15" hidden="false" customHeight="false" outlineLevel="0" collapsed="false">
      <c r="A2" s="0" t="s">
        <v>53</v>
      </c>
      <c r="B2" s="25" t="n">
        <v>0.2</v>
      </c>
    </row>
    <row r="4" customFormat="false" ht="13.8" hidden="false" customHeight="false" outlineLevel="0" collapsed="false">
      <c r="A4" s="0" t="s">
        <v>55</v>
      </c>
      <c r="B4" s="0" t="n">
        <v>2019</v>
      </c>
      <c r="C4" s="0" t="n">
        <f aca="false">B4+1</f>
        <v>2020</v>
      </c>
      <c r="D4" s="0" t="n">
        <f aca="false">C4+1</f>
        <v>2021</v>
      </c>
      <c r="E4" s="0" t="n">
        <f aca="false">D4+1</f>
        <v>2022</v>
      </c>
      <c r="F4" s="0" t="n">
        <f aca="false">E4+1</f>
        <v>2023</v>
      </c>
      <c r="G4" s="0" t="n">
        <f aca="false">F4+1</f>
        <v>2024</v>
      </c>
      <c r="H4" s="0" t="n">
        <f aca="false">G4+1</f>
        <v>2025</v>
      </c>
      <c r="I4" s="0" t="n">
        <f aca="false">H4+1</f>
        <v>2026</v>
      </c>
      <c r="J4" s="0" t="n">
        <f aca="false">I4+1</f>
        <v>2027</v>
      </c>
      <c r="K4" s="0" t="n">
        <f aca="false">J4+1</f>
        <v>2028</v>
      </c>
      <c r="L4" s="0" t="n">
        <f aca="false">K4+1</f>
        <v>2029</v>
      </c>
    </row>
    <row r="5" customFormat="false" ht="13.8" hidden="false" customHeight="false" outlineLevel="0" collapsed="false">
      <c r="B5" s="0" t="n">
        <v>0</v>
      </c>
      <c r="C5" s="0" t="n">
        <f aca="false">B5+1</f>
        <v>1</v>
      </c>
      <c r="D5" s="0" t="n">
        <f aca="false">C5+1</f>
        <v>2</v>
      </c>
      <c r="E5" s="0" t="n">
        <f aca="false">D5+1</f>
        <v>3</v>
      </c>
      <c r="F5" s="0" t="n">
        <f aca="false">E5+1</f>
        <v>4</v>
      </c>
      <c r="G5" s="0" t="n">
        <f aca="false">F5+1</f>
        <v>5</v>
      </c>
      <c r="H5" s="0" t="n">
        <f aca="false">G5+1</f>
        <v>6</v>
      </c>
      <c r="I5" s="0" t="n">
        <f aca="false">H5+1</f>
        <v>7</v>
      </c>
      <c r="J5" s="0" t="n">
        <f aca="false">I5+1</f>
        <v>8</v>
      </c>
      <c r="K5" s="0" t="n">
        <f aca="false">J5+1</f>
        <v>9</v>
      </c>
      <c r="L5" s="0" t="n">
        <f aca="false">K5+1</f>
        <v>10</v>
      </c>
    </row>
    <row r="6" customFormat="false" ht="13.8" hidden="false" customHeight="false" outlineLevel="0" collapsed="false">
      <c r="A6" s="0" t="s">
        <v>56</v>
      </c>
      <c r="B6" s="8" t="n">
        <f aca="false">345+17.25+34.41</f>
        <v>396.66</v>
      </c>
      <c r="C6" s="8" t="n">
        <f aca="false">B6</f>
        <v>396.66</v>
      </c>
      <c r="D6" s="8" t="n">
        <f aca="false">C6</f>
        <v>396.66</v>
      </c>
      <c r="E6" s="8" t="n">
        <f aca="false">D6</f>
        <v>396.66</v>
      </c>
      <c r="F6" s="8" t="n">
        <f aca="false">E6</f>
        <v>396.66</v>
      </c>
      <c r="G6" s="8" t="n">
        <f aca="false">F6</f>
        <v>396.66</v>
      </c>
      <c r="H6" s="8" t="n">
        <f aca="false">G6</f>
        <v>396.66</v>
      </c>
      <c r="I6" s="8" t="n">
        <f aca="false">H6</f>
        <v>396.66</v>
      </c>
      <c r="J6" s="8" t="n">
        <f aca="false">I6</f>
        <v>396.66</v>
      </c>
      <c r="K6" s="8" t="n">
        <f aca="false">J6</f>
        <v>396.66</v>
      </c>
      <c r="L6" s="8" t="n">
        <f aca="false">K6</f>
        <v>396.66</v>
      </c>
    </row>
    <row r="7" customFormat="false" ht="13.8" hidden="false" customHeight="false" outlineLevel="0" collapsed="false">
      <c r="A7" s="0" t="s">
        <v>57</v>
      </c>
      <c r="B7" s="8" t="n">
        <v>0</v>
      </c>
      <c r="C7" s="8" t="n">
        <f aca="false">B12</f>
        <v>-79.33</v>
      </c>
      <c r="D7" s="8" t="n">
        <f aca="false">C12</f>
        <v>-142.8</v>
      </c>
      <c r="E7" s="8" t="n">
        <f aca="false">D12</f>
        <v>-193.57</v>
      </c>
      <c r="F7" s="8" t="n">
        <f aca="false">E12</f>
        <v>-234.19</v>
      </c>
      <c r="G7" s="8" t="n">
        <f aca="false">F12</f>
        <v>-266.68</v>
      </c>
      <c r="H7" s="8" t="n">
        <f aca="false">G12</f>
        <v>-292.68</v>
      </c>
      <c r="I7" s="8" t="n">
        <f aca="false">H12</f>
        <v>-313.48</v>
      </c>
      <c r="J7" s="8" t="n">
        <f aca="false">I12</f>
        <v>-330.12</v>
      </c>
      <c r="K7" s="8" t="n">
        <f aca="false">J12</f>
        <v>-343.43</v>
      </c>
      <c r="L7" s="8" t="n">
        <f aca="false">K12</f>
        <v>-354.08</v>
      </c>
    </row>
    <row r="8" customFormat="false" ht="13.8" hidden="false" customHeight="false" outlineLevel="0" collapsed="false">
      <c r="A8" s="0" t="s">
        <v>58</v>
      </c>
      <c r="B8" s="8" t="n">
        <f aca="false">B6-B7</f>
        <v>396.66</v>
      </c>
      <c r="C8" s="8" t="n">
        <f aca="false">B11</f>
        <v>317.33</v>
      </c>
      <c r="D8" s="8" t="n">
        <f aca="false">C11</f>
        <v>253.86</v>
      </c>
      <c r="E8" s="8" t="n">
        <f aca="false">D11</f>
        <v>203.09</v>
      </c>
      <c r="F8" s="8" t="n">
        <f aca="false">E11</f>
        <v>162.47</v>
      </c>
      <c r="G8" s="8" t="n">
        <f aca="false">F11</f>
        <v>129.98</v>
      </c>
      <c r="H8" s="8" t="n">
        <f aca="false">G11</f>
        <v>103.98</v>
      </c>
      <c r="I8" s="8" t="n">
        <f aca="false">H11</f>
        <v>83.18</v>
      </c>
      <c r="J8" s="8" t="n">
        <f aca="false">I11</f>
        <v>66.54</v>
      </c>
      <c r="K8" s="8" t="n">
        <f aca="false">J11</f>
        <v>53.23</v>
      </c>
      <c r="L8" s="8" t="n">
        <f aca="false">K11</f>
        <v>42.58</v>
      </c>
    </row>
    <row r="9" customFormat="false" ht="13.8" hidden="false" customHeight="false" outlineLevel="0" collapsed="false">
      <c r="A9" s="0" t="s">
        <v>59</v>
      </c>
      <c r="B9" s="8" t="n">
        <f aca="false">ROUND($B$2*B8,2)</f>
        <v>79.33</v>
      </c>
      <c r="C9" s="8" t="n">
        <f aca="false">ROUND($B$2*C8,2)</f>
        <v>63.47</v>
      </c>
      <c r="D9" s="8" t="n">
        <f aca="false">ROUND($B$2*D8,2)</f>
        <v>50.77</v>
      </c>
      <c r="E9" s="8" t="n">
        <f aca="false">ROUND($B$2*E8,2)</f>
        <v>40.62</v>
      </c>
      <c r="F9" s="8" t="n">
        <f aca="false">ROUND($B$2*F8,2)</f>
        <v>32.49</v>
      </c>
      <c r="G9" s="8" t="n">
        <f aca="false">ROUND($B$2*G8,2)</f>
        <v>26</v>
      </c>
      <c r="H9" s="8" t="n">
        <f aca="false">ROUND($B$2*H8,2)</f>
        <v>20.8</v>
      </c>
      <c r="I9" s="8" t="n">
        <f aca="false">ROUND($B$2*I8,2)</f>
        <v>16.64</v>
      </c>
      <c r="J9" s="8" t="n">
        <f aca="false">ROUND($B$2*J8,2)</f>
        <v>13.31</v>
      </c>
      <c r="K9" s="8" t="n">
        <f aca="false">ROUND($B$2*K8,2)</f>
        <v>10.65</v>
      </c>
      <c r="L9" s="8" t="n">
        <f aca="false">ROUND($B$2*L8,2)</f>
        <v>8.52</v>
      </c>
    </row>
    <row r="10" customFormat="false" ht="13.8" hidden="false" customHeight="false" outlineLevel="0" collapsed="false">
      <c r="A10" s="0" t="s">
        <v>60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customFormat="false" ht="13.8" hidden="false" customHeight="false" outlineLevel="0" collapsed="false">
      <c r="A11" s="0" t="s">
        <v>61</v>
      </c>
      <c r="B11" s="8" t="n">
        <f aca="false">B8-B9-B10</f>
        <v>317.33</v>
      </c>
      <c r="C11" s="8" t="n">
        <f aca="false">C8-C9-C10</f>
        <v>253.86</v>
      </c>
      <c r="D11" s="8" t="n">
        <f aca="false">D8-D9-D10</f>
        <v>203.09</v>
      </c>
      <c r="E11" s="8" t="n">
        <f aca="false">E8-E9-E10</f>
        <v>162.47</v>
      </c>
      <c r="F11" s="8" t="n">
        <f aca="false">F8-F9-F10</f>
        <v>129.98</v>
      </c>
      <c r="G11" s="8" t="n">
        <f aca="false">G8-G9-G10</f>
        <v>103.98</v>
      </c>
      <c r="H11" s="8" t="n">
        <f aca="false">H8-H9-H10</f>
        <v>83.18</v>
      </c>
      <c r="I11" s="8" t="n">
        <f aca="false">I8-I9-I10</f>
        <v>66.54</v>
      </c>
      <c r="J11" s="8" t="n">
        <f aca="false">J8-J9-J10</f>
        <v>53.23</v>
      </c>
      <c r="K11" s="8" t="n">
        <f aca="false">K8-K9-K10</f>
        <v>42.58</v>
      </c>
      <c r="L11" s="8" t="n">
        <f aca="false">L8-L9-L10</f>
        <v>34.06</v>
      </c>
    </row>
    <row r="12" customFormat="false" ht="13.8" hidden="false" customHeight="false" outlineLevel="0" collapsed="false">
      <c r="A12" s="0" t="s">
        <v>62</v>
      </c>
      <c r="B12" s="8" t="n">
        <f aca="false">B7-B9-B10</f>
        <v>-79.33</v>
      </c>
      <c r="C12" s="8" t="n">
        <f aca="false">C7-C9-C10</f>
        <v>-142.8</v>
      </c>
      <c r="D12" s="8" t="n">
        <f aca="false">D7-D9-D10</f>
        <v>-193.57</v>
      </c>
      <c r="E12" s="8" t="n">
        <f aca="false">E7-E9-E10</f>
        <v>-234.19</v>
      </c>
      <c r="F12" s="8" t="n">
        <f aca="false">F7-F9-F10</f>
        <v>-266.68</v>
      </c>
      <c r="G12" s="8" t="n">
        <f aca="false">G7-G9-G10</f>
        <v>-292.68</v>
      </c>
      <c r="H12" s="8" t="n">
        <f aca="false">H7-H9-H10</f>
        <v>-313.48</v>
      </c>
      <c r="I12" s="8" t="n">
        <f aca="false">I7-I9-I10</f>
        <v>-330.12</v>
      </c>
      <c r="J12" s="8" t="n">
        <f aca="false">J7-J9-J10</f>
        <v>-343.43</v>
      </c>
      <c r="K12" s="8" t="n">
        <f aca="false">K7-K9-K10</f>
        <v>-354.08</v>
      </c>
      <c r="L12" s="8" t="n">
        <f aca="false">L7-L9-L10</f>
        <v>-362.6</v>
      </c>
    </row>
    <row r="13" customFormat="false" ht="15" hidden="false" customHeight="false" outlineLevel="0" collapsed="false">
      <c r="B13" s="8"/>
      <c r="C13" s="8"/>
      <c r="D13" s="8"/>
      <c r="E13" s="8"/>
      <c r="F13" s="8"/>
      <c r="G13" s="8"/>
      <c r="H13" s="8"/>
      <c r="I13" s="8"/>
      <c r="J13" s="8"/>
    </row>
    <row r="14" customFormat="false" ht="15" hidden="false" customHeight="false" outlineLevel="0" collapsed="false">
      <c r="B14" s="8"/>
      <c r="C14" s="8"/>
      <c r="D14" s="8"/>
      <c r="E14" s="8"/>
      <c r="F14" s="8"/>
      <c r="G14" s="8"/>
      <c r="H14" s="8"/>
      <c r="I14" s="8"/>
      <c r="J14" s="8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556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2016-10-23T19:27:11Z</dcterms:created>
  <dc:creator>Jacques</dc:creator>
  <dc:description/>
  <dc:language>fr-CA</dc:language>
  <cp:lastModifiedBy/>
  <cp:lastPrinted>2021-04-24T10:24:07Z</cp:lastPrinted>
  <dcterms:modified xsi:type="dcterms:W3CDTF">2023-03-19T16:21:30Z</dcterms:modified>
  <cp:revision>68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